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06. TRIBUTANDO COM A JOY\Produtos\EVENTOS PRESENCIAIS\ORQUESTRADO NA ESTRADA - Evento Regional\ORQUESTRADO DAY - Edição São Paulo\Materiais\"/>
    </mc:Choice>
  </mc:AlternateContent>
  <xr:revisionPtr revIDLastSave="0" documentId="13_ncr:1_{3AF4DCF2-23E9-4A07-8B8B-AE667D57935F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Comércio" sheetId="2" r:id="rId1"/>
    <sheet name="Serviço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4" l="1"/>
  <c r="C77" i="2"/>
  <c r="D19" i="4"/>
  <c r="D15" i="4"/>
  <c r="D11" i="4"/>
  <c r="D11" i="2"/>
  <c r="D19" i="2" s="1"/>
  <c r="C77" i="4"/>
  <c r="D15" i="2" l="1"/>
  <c r="D45" i="4" l="1"/>
  <c r="C53" i="4" s="1"/>
  <c r="C54" i="4" s="1"/>
  <c r="D44" i="4"/>
  <c r="C47" i="4" s="1"/>
  <c r="C20" i="4"/>
  <c r="D20" i="4" s="1"/>
  <c r="C16" i="4"/>
  <c r="D16" i="4" s="1"/>
  <c r="D17" i="4" s="1"/>
  <c r="D12" i="4"/>
  <c r="C50" i="2"/>
  <c r="C20" i="2"/>
  <c r="C16" i="2"/>
  <c r="C12" i="2"/>
  <c r="D12" i="2" s="1"/>
  <c r="C60" i="2"/>
  <c r="D45" i="2"/>
  <c r="C53" i="2" s="1"/>
  <c r="D44" i="2"/>
  <c r="C47" i="2" s="1"/>
  <c r="D20" i="2" l="1"/>
  <c r="D16" i="2"/>
  <c r="C55" i="2" s="1"/>
  <c r="C54" i="2"/>
  <c r="C49" i="4"/>
  <c r="C55" i="4"/>
  <c r="C56" i="4"/>
  <c r="C48" i="4"/>
  <c r="D13" i="4"/>
  <c r="C48" i="2"/>
  <c r="D13" i="2"/>
  <c r="C57" i="4" l="1"/>
  <c r="D60" i="4" s="1"/>
  <c r="D21" i="4"/>
  <c r="D23" i="4" s="1"/>
  <c r="C50" i="4"/>
  <c r="C51" i="4" s="1"/>
  <c r="D21" i="2"/>
  <c r="C56" i="2"/>
  <c r="C57" i="2" s="1"/>
  <c r="D60" i="2" s="1"/>
  <c r="D17" i="2"/>
  <c r="C49" i="2"/>
  <c r="C51" i="2" s="1"/>
  <c r="D59" i="4" l="1"/>
  <c r="D61" i="4" s="1"/>
  <c r="D65" i="4" s="1"/>
  <c r="D59" i="2"/>
  <c r="C78" i="2" s="1"/>
  <c r="D23" i="2"/>
  <c r="D64" i="2" s="1"/>
  <c r="D64" i="4"/>
  <c r="C78" i="4" l="1"/>
  <c r="D61" i="2"/>
  <c r="D65" i="2" s="1"/>
  <c r="D67" i="2" s="1"/>
  <c r="C67" i="2" s="1"/>
  <c r="D67" i="4"/>
  <c r="C67" i="4" s="1"/>
</calcChain>
</file>

<file path=xl/sharedStrings.xml><?xml version="1.0" encoding="utf-8"?>
<sst xmlns="http://schemas.openxmlformats.org/spreadsheetml/2006/main" count="106" uniqueCount="54">
  <si>
    <t>Base de Cálculo do IBS e CBS:</t>
  </si>
  <si>
    <t>(+) VALOR DOS PRODUTOS</t>
  </si>
  <si>
    <t>(+) FRETE</t>
  </si>
  <si>
    <t>(+) SEGURO</t>
  </si>
  <si>
    <t>(+) DESPESAS ACESSÓRIAS</t>
  </si>
  <si>
    <t>(+) COMPLEMENTO DE PREÇO</t>
  </si>
  <si>
    <t>(+) JUROS, MULTAS, ACRÉSCIMOS</t>
  </si>
  <si>
    <t>RECEITAS FINANCEIRAS RECEBIDAS</t>
  </si>
  <si>
    <r>
      <t>(+) DESCONTOS CONDICIONAIS</t>
    </r>
    <r>
      <rPr>
        <sz val="11"/>
        <color rgb="FFFF0000"/>
        <rFont val="Calibri"/>
        <family val="2"/>
        <scheme val="minor"/>
      </rPr>
      <t>*</t>
    </r>
  </si>
  <si>
    <r>
      <t>(+) TRIBUTOS E TARIFAS EXCETO</t>
    </r>
    <r>
      <rPr>
        <sz val="11"/>
        <color rgb="FFFF0000"/>
        <rFont val="Calibri"/>
        <family val="2"/>
        <scheme val="minor"/>
      </rPr>
      <t>**</t>
    </r>
  </si>
  <si>
    <t>(-) DESCONTOS INCONDICIONAIS</t>
  </si>
  <si>
    <t>(=) VALOR DA OPERAÇÃO</t>
  </si>
  <si>
    <r>
      <t>(*)</t>
    </r>
    <r>
      <rPr>
        <sz val="11"/>
        <color theme="1"/>
        <rFont val="Calibri"/>
        <family val="2"/>
        <scheme val="minor"/>
      </rPr>
      <t xml:space="preserve"> Não devem ser deduzidos</t>
    </r>
  </si>
  <si>
    <t>(**) Não devem ser incluídos na base de cálculo do IBS, CBS, IPI, ICMS, ISS, COFINS e PIS</t>
  </si>
  <si>
    <t>(-) ICMS</t>
  </si>
  <si>
    <t>(-) PIS</t>
  </si>
  <si>
    <t>(-) COFINS</t>
  </si>
  <si>
    <t>EXEMPLO PRÁTICO ATUAL:</t>
  </si>
  <si>
    <t>FATURAMENTO</t>
  </si>
  <si>
    <t>ICMS (DÉBITO)</t>
  </si>
  <si>
    <t>BASE DE CRÉDITOS</t>
  </si>
  <si>
    <t>ICMS (CRÉDITO)</t>
  </si>
  <si>
    <t>= ICMS A RECOLHER</t>
  </si>
  <si>
    <t>PIS (DÉBITO)</t>
  </si>
  <si>
    <t>PIS (CRÉDITO)</t>
  </si>
  <si>
    <t>= PIS A RECOLHER</t>
  </si>
  <si>
    <t>COFINS (DÉBITO)</t>
  </si>
  <si>
    <t>COFINS (CRÉDITO)</t>
  </si>
  <si>
    <t>= COFINS A RECOLHER</t>
  </si>
  <si>
    <t>= TRIBUTOS A RECOLHER</t>
  </si>
  <si>
    <t>BASE DE CÁLCULO IBS/CBS (DÉBITOS)</t>
  </si>
  <si>
    <t>BASE DE CÁLCULO IBS/CBS (CRÉDITOS)</t>
  </si>
  <si>
    <t>IBS/CBS (DÉBITO)</t>
  </si>
  <si>
    <t>IBS/CBS (CRÉDITO)</t>
  </si>
  <si>
    <t>= IBS/CBS A RECOLHER</t>
  </si>
  <si>
    <t>REGIME ATUAL</t>
  </si>
  <si>
    <t>REFORMA TRIBUTÁRIA</t>
  </si>
  <si>
    <t>COMPARATIVO</t>
  </si>
  <si>
    <t>Considerando o mesmo cenário, calcule o IBS e CBS, onde a alíquota do IVA DUAL seja 27,25%, ao final compare os dois cenários e identifique qual melhor opção: antes ou após a Reforma Tributária</t>
  </si>
  <si>
    <t>POR QUE HOUVE ESSA ECONOMIA, MESMO SENDO A MESMA CARGA TRIBUTÁRIA?</t>
  </si>
  <si>
    <t>ISS (DÉBITO)</t>
  </si>
  <si>
    <t>ISS (CRÉDITO)</t>
  </si>
  <si>
    <t>= ISS A RECOLHER</t>
  </si>
  <si>
    <t>(-) ISS</t>
  </si>
  <si>
    <t>POR QUE HOUVE ESSE AUMENTO?</t>
  </si>
  <si>
    <t>DESAFIO: QUAL É O VALOR TOTAL DA NOTA NO CENÁRIO ATUAL E QUAL É O VALOR TOTAL DA NOTA COM A REFORMA TRIBUTÁRIA?</t>
  </si>
  <si>
    <t>REFORMA:</t>
  </si>
  <si>
    <t>ATUAL:</t>
  </si>
  <si>
    <t>Considerando uma empresa comercial, com faturamento de R$ 2.000.000,00 referente a revenda interna de mercadoria no estado de SP, sob regime de apuração não cumulativo, regime tributário Lucro Real.</t>
  </si>
  <si>
    <t>Apure ICMS, PIS, COFINS, considerando que a base bruta de créditos é no valor de R$ 500.000,00 obtido em compras internas</t>
  </si>
  <si>
    <t>Considerando uma empresa prestadora de serviços, com faturamento de R$ 2.000.000,00, na alíquota máxima do município para o ISS, sob regime de apuração não cumulativo, regime tributário Lucro Real.</t>
  </si>
  <si>
    <t>Apure ISS, PIS, COFINS, considerando que a base bruta de créditos é no valor de R$ 500.000,00 obtido em compras internas</t>
  </si>
  <si>
    <t>Porque os tributos não fazem parte da base de cálculo</t>
  </si>
  <si>
    <t>Porque saímos de uma carga de 14,25% para 27,25%, a base limpa e os créditos não foram suficientes para neutralizar esse impacto de carga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</si>
</sst>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164" fontId="3" fillId="0" borderId="0" xfId="1" applyNumberFormat="1" applyFont="1"/>
    <xf numFmtId="164" fontId="0" fillId="0" borderId="0" xfId="1" applyNumberFormat="1" applyFont="1"/>
    <xf numFmtId="0" fontId="3" fillId="3" borderId="0" xfId="0" applyFont="1" applyFill="1"/>
    <xf numFmtId="164" fontId="3" fillId="3" borderId="0" xfId="1" applyNumberFormat="1" applyFont="1" applyFill="1"/>
    <xf numFmtId="43" fontId="0" fillId="0" borderId="0" xfId="1" applyFont="1"/>
    <xf numFmtId="0" fontId="6" fillId="0" borderId="0" xfId="0" applyFont="1" applyAlignment="1">
      <alignment horizontal="left"/>
    </xf>
    <xf numFmtId="43" fontId="3" fillId="0" borderId="0" xfId="1" applyFont="1"/>
    <xf numFmtId="43" fontId="3" fillId="4" borderId="1" xfId="1" applyFont="1" applyFill="1" applyBorder="1"/>
    <xf numFmtId="10" fontId="3" fillId="0" borderId="0" xfId="0" applyNumberFormat="1" applyFont="1"/>
    <xf numFmtId="43" fontId="2" fillId="0" borderId="0" xfId="1" applyFont="1"/>
    <xf numFmtId="43" fontId="0" fillId="0" borderId="0" xfId="0" applyNumberFormat="1"/>
    <xf numFmtId="0" fontId="7" fillId="0" borderId="0" xfId="0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43" fontId="3" fillId="0" borderId="0" xfId="0" applyNumberFormat="1" applyFont="1"/>
    <xf numFmtId="164" fontId="0" fillId="2" borderId="0" xfId="1" applyNumberFormat="1" applyFont="1" applyFill="1"/>
    <xf numFmtId="0" fontId="3" fillId="4" borderId="1" xfId="0" quotePrefix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 wrapText="1"/>
    </xf>
    <xf numFmtId="0" fontId="2" fillId="2" borderId="0" xfId="0" applyFont="1" applyFill="1" applyAlignment="1">
      <alignment horizontal="left" vertical="center"/>
    </xf>
    <xf numFmtId="0" fontId="3" fillId="4" borderId="2" xfId="0" quotePrefix="1" applyFont="1" applyFill="1" applyBorder="1" applyAlignment="1">
      <alignment horizontal="left" vertical="center" indent="1"/>
    </xf>
    <xf numFmtId="0" fontId="3" fillId="4" borderId="0" xfId="0" quotePrefix="1" applyFont="1" applyFill="1" applyAlignment="1">
      <alignment horizontal="left" vertical="center" indent="1"/>
    </xf>
    <xf numFmtId="0" fontId="3" fillId="4" borderId="3" xfId="0" quotePrefix="1" applyFont="1" applyFill="1" applyBorder="1" applyAlignment="1">
      <alignment horizontal="left" vertical="center" indent="1"/>
    </xf>
    <xf numFmtId="0" fontId="9" fillId="4" borderId="2" xfId="0" quotePrefix="1" applyFont="1" applyFill="1" applyBorder="1" applyAlignment="1">
      <alignment horizontal="center" vertical="center" wrapText="1"/>
    </xf>
    <xf numFmtId="0" fontId="9" fillId="4" borderId="0" xfId="0" quotePrefix="1" applyFont="1" applyFill="1" applyAlignment="1">
      <alignment horizontal="center" vertical="center" wrapText="1"/>
    </xf>
    <xf numFmtId="0" fontId="9" fillId="4" borderId="3" xfId="0" quotePrefix="1" applyFont="1" applyFill="1" applyBorder="1" applyAlignment="1">
      <alignment horizontal="center" vertical="center" wrapText="1"/>
    </xf>
    <xf numFmtId="43" fontId="3" fillId="4" borderId="2" xfId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horizontal="center" vertical="center"/>
    </xf>
    <xf numFmtId="43" fontId="3" fillId="4" borderId="3" xfId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0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5B560-0114-49D2-876D-0A5C204B65A2}">
  <dimension ref="B1:H79"/>
  <sheetViews>
    <sheetView tabSelected="1" zoomScale="150" zoomScaleNormal="150" workbookViewId="0">
      <selection activeCell="B1" sqref="B1"/>
    </sheetView>
  </sheetViews>
  <sheetFormatPr defaultRowHeight="14.4" x14ac:dyDescent="0.3"/>
  <cols>
    <col min="1" max="1" width="1" customWidth="1"/>
    <col min="2" max="2" width="33" customWidth="1"/>
    <col min="3" max="3" width="13.21875" bestFit="1" customWidth="1"/>
    <col min="4" max="4" width="13.109375" style="12" bestFit="1" customWidth="1"/>
    <col min="5" max="5" width="18.109375" bestFit="1" customWidth="1"/>
    <col min="6" max="6" width="19.44140625" bestFit="1" customWidth="1"/>
    <col min="7" max="7" width="20.109375" bestFit="1" customWidth="1"/>
    <col min="8" max="8" width="24.109375" bestFit="1" customWidth="1"/>
  </cols>
  <sheetData>
    <row r="1" spans="2:8" ht="7.8" customHeight="1" x14ac:dyDescent="0.3"/>
    <row r="2" spans="2:8" ht="15.6" x14ac:dyDescent="0.3">
      <c r="B2" s="1" t="s">
        <v>17</v>
      </c>
    </row>
    <row r="4" spans="2:8" ht="14.4" customHeight="1" x14ac:dyDescent="0.3">
      <c r="B4" s="27" t="s">
        <v>48</v>
      </c>
      <c r="C4" s="27"/>
      <c r="D4" s="27"/>
      <c r="E4" s="27"/>
      <c r="F4" s="27"/>
      <c r="G4" s="27"/>
      <c r="H4" s="27"/>
    </row>
    <row r="5" spans="2:8" x14ac:dyDescent="0.3">
      <c r="B5" s="27"/>
      <c r="C5" s="27"/>
      <c r="D5" s="27"/>
      <c r="E5" s="27"/>
      <c r="F5" s="27"/>
      <c r="G5" s="27"/>
      <c r="H5" s="27"/>
    </row>
    <row r="6" spans="2:8" x14ac:dyDescent="0.3">
      <c r="B6" s="13" t="s">
        <v>49</v>
      </c>
    </row>
    <row r="8" spans="2:8" x14ac:dyDescent="0.3">
      <c r="B8" s="26" t="s">
        <v>18</v>
      </c>
      <c r="C8" s="26"/>
      <c r="D8" s="14">
        <v>2000000</v>
      </c>
    </row>
    <row r="9" spans="2:8" x14ac:dyDescent="0.3">
      <c r="B9" s="26" t="s">
        <v>20</v>
      </c>
      <c r="C9" s="26"/>
      <c r="D9" s="14">
        <v>500000</v>
      </c>
    </row>
    <row r="11" spans="2:8" x14ac:dyDescent="0.3">
      <c r="B11" s="7" t="s">
        <v>19</v>
      </c>
      <c r="C11" s="16">
        <v>0.18</v>
      </c>
      <c r="D11" s="12">
        <f>D8*C11</f>
        <v>360000</v>
      </c>
    </row>
    <row r="12" spans="2:8" x14ac:dyDescent="0.3">
      <c r="B12" s="7" t="s">
        <v>21</v>
      </c>
      <c r="C12" s="16">
        <f>C11</f>
        <v>0.18</v>
      </c>
      <c r="D12" s="17">
        <f>-D9*C12</f>
        <v>-90000</v>
      </c>
    </row>
    <row r="13" spans="2:8" x14ac:dyDescent="0.3">
      <c r="B13" s="25" t="s">
        <v>22</v>
      </c>
      <c r="C13" s="25"/>
      <c r="D13" s="15">
        <f>SUM(D11:D12)</f>
        <v>270000</v>
      </c>
    </row>
    <row r="15" spans="2:8" x14ac:dyDescent="0.3">
      <c r="B15" s="7" t="s">
        <v>23</v>
      </c>
      <c r="C15" s="16">
        <v>1.6500000000000001E-2</v>
      </c>
      <c r="D15" s="12">
        <f>(D8-D11)*C15</f>
        <v>27060</v>
      </c>
    </row>
    <row r="16" spans="2:8" x14ac:dyDescent="0.3">
      <c r="B16" s="7" t="s">
        <v>24</v>
      </c>
      <c r="C16" s="16">
        <f>C15</f>
        <v>1.6500000000000001E-2</v>
      </c>
      <c r="D16" s="17">
        <f>-(D9+D12)*C16</f>
        <v>-6765</v>
      </c>
      <c r="E16" s="18"/>
      <c r="F16" s="18"/>
    </row>
    <row r="17" spans="2:8" x14ac:dyDescent="0.3">
      <c r="B17" s="25" t="s">
        <v>25</v>
      </c>
      <c r="C17" s="25"/>
      <c r="D17" s="15">
        <f>SUM(D15:D16)</f>
        <v>20295</v>
      </c>
    </row>
    <row r="19" spans="2:8" x14ac:dyDescent="0.3">
      <c r="B19" s="7" t="s">
        <v>26</v>
      </c>
      <c r="C19" s="16">
        <v>7.5999999999999998E-2</v>
      </c>
      <c r="D19" s="12">
        <f>(D8-D11)*C19</f>
        <v>124640</v>
      </c>
    </row>
    <row r="20" spans="2:8" x14ac:dyDescent="0.3">
      <c r="B20" s="7" t="s">
        <v>27</v>
      </c>
      <c r="C20" s="16">
        <f>C19</f>
        <v>7.5999999999999998E-2</v>
      </c>
      <c r="D20" s="17">
        <f>-(D9+D12)*C20</f>
        <v>-31160</v>
      </c>
    </row>
    <row r="21" spans="2:8" x14ac:dyDescent="0.3">
      <c r="B21" s="25" t="s">
        <v>28</v>
      </c>
      <c r="C21" s="25"/>
      <c r="D21" s="15">
        <f>SUM(D19:D20)</f>
        <v>93480</v>
      </c>
    </row>
    <row r="23" spans="2:8" x14ac:dyDescent="0.3">
      <c r="B23" s="25" t="s">
        <v>29</v>
      </c>
      <c r="C23" s="25"/>
      <c r="D23" s="15">
        <f>D13+D17+D21</f>
        <v>383775</v>
      </c>
    </row>
    <row r="25" spans="2:8" x14ac:dyDescent="0.3">
      <c r="B25" s="28" t="s">
        <v>38</v>
      </c>
      <c r="C25" s="28"/>
      <c r="D25" s="28"/>
      <c r="E25" s="28"/>
      <c r="F25" s="28"/>
      <c r="G25" s="28"/>
      <c r="H25" s="28"/>
    </row>
    <row r="26" spans="2:8" x14ac:dyDescent="0.3">
      <c r="B26" s="28"/>
      <c r="C26" s="28"/>
      <c r="D26" s="28"/>
      <c r="E26" s="28"/>
      <c r="F26" s="28"/>
      <c r="G26" s="28"/>
      <c r="H26" s="28"/>
    </row>
    <row r="28" spans="2:8" ht="15.6" x14ac:dyDescent="0.3">
      <c r="B28" s="1" t="s">
        <v>0</v>
      </c>
    </row>
    <row r="29" spans="2:8" x14ac:dyDescent="0.3">
      <c r="B29" s="2" t="s">
        <v>1</v>
      </c>
    </row>
    <row r="30" spans="2:8" x14ac:dyDescent="0.3">
      <c r="B30" s="2" t="s">
        <v>2</v>
      </c>
    </row>
    <row r="31" spans="2:8" x14ac:dyDescent="0.3">
      <c r="B31" s="2" t="s">
        <v>3</v>
      </c>
    </row>
    <row r="32" spans="2:8" x14ac:dyDescent="0.3">
      <c r="B32" s="2" t="s">
        <v>4</v>
      </c>
    </row>
    <row r="33" spans="2:7" x14ac:dyDescent="0.3">
      <c r="B33" s="2" t="s">
        <v>5</v>
      </c>
    </row>
    <row r="34" spans="2:7" x14ac:dyDescent="0.3">
      <c r="B34" s="2" t="s">
        <v>6</v>
      </c>
      <c r="C34" t="s">
        <v>7</v>
      </c>
    </row>
    <row r="35" spans="2:7" x14ac:dyDescent="0.3">
      <c r="B35" s="2" t="s">
        <v>8</v>
      </c>
    </row>
    <row r="36" spans="2:7" x14ac:dyDescent="0.3">
      <c r="B36" s="3" t="s">
        <v>9</v>
      </c>
    </row>
    <row r="37" spans="2:7" x14ac:dyDescent="0.3">
      <c r="B37" s="4" t="s">
        <v>10</v>
      </c>
    </row>
    <row r="38" spans="2:7" x14ac:dyDescent="0.3">
      <c r="B38" s="5" t="s">
        <v>11</v>
      </c>
    </row>
    <row r="39" spans="2:7" x14ac:dyDescent="0.3">
      <c r="B39" s="2"/>
    </row>
    <row r="40" spans="2:7" x14ac:dyDescent="0.3">
      <c r="B40" s="6" t="s">
        <v>12</v>
      </c>
    </row>
    <row r="41" spans="2:7" x14ac:dyDescent="0.3">
      <c r="B41" s="29" t="s">
        <v>13</v>
      </c>
      <c r="C41" s="29"/>
      <c r="D41" s="29"/>
      <c r="E41" s="29"/>
      <c r="F41" s="29"/>
      <c r="G41" s="29"/>
    </row>
    <row r="44" spans="2:7" x14ac:dyDescent="0.3">
      <c r="B44" s="26" t="s">
        <v>18</v>
      </c>
      <c r="C44" s="26"/>
      <c r="D44" s="14">
        <f>D8</f>
        <v>2000000</v>
      </c>
    </row>
    <row r="45" spans="2:7" x14ac:dyDescent="0.3">
      <c r="B45" s="26" t="s">
        <v>20</v>
      </c>
      <c r="C45" s="26"/>
      <c r="D45" s="14">
        <f>D9</f>
        <v>500000</v>
      </c>
    </row>
    <row r="47" spans="2:7" x14ac:dyDescent="0.3">
      <c r="B47" s="7" t="s">
        <v>18</v>
      </c>
      <c r="C47" s="8">
        <f>D44</f>
        <v>2000000</v>
      </c>
    </row>
    <row r="48" spans="2:7" x14ac:dyDescent="0.3">
      <c r="B48" t="s">
        <v>14</v>
      </c>
      <c r="C48" s="9">
        <f>-D11</f>
        <v>-360000</v>
      </c>
    </row>
    <row r="49" spans="2:4" x14ac:dyDescent="0.3">
      <c r="B49" t="s">
        <v>15</v>
      </c>
      <c r="C49" s="9">
        <f>-D15</f>
        <v>-27060</v>
      </c>
    </row>
    <row r="50" spans="2:4" x14ac:dyDescent="0.3">
      <c r="B50" t="s">
        <v>16</v>
      </c>
      <c r="C50" s="9">
        <f>-D19</f>
        <v>-124640</v>
      </c>
    </row>
    <row r="51" spans="2:4" x14ac:dyDescent="0.3">
      <c r="B51" s="10" t="s">
        <v>30</v>
      </c>
      <c r="C51" s="11">
        <f>SUM(C47:C50)</f>
        <v>1488300</v>
      </c>
    </row>
    <row r="52" spans="2:4" x14ac:dyDescent="0.3">
      <c r="C52" s="12"/>
    </row>
    <row r="53" spans="2:4" x14ac:dyDescent="0.3">
      <c r="B53" s="7" t="s">
        <v>20</v>
      </c>
      <c r="C53" s="8">
        <f>D45</f>
        <v>500000</v>
      </c>
    </row>
    <row r="54" spans="2:4" x14ac:dyDescent="0.3">
      <c r="B54" t="s">
        <v>14</v>
      </c>
      <c r="C54" s="9">
        <f>D12</f>
        <v>-90000</v>
      </c>
    </row>
    <row r="55" spans="2:4" x14ac:dyDescent="0.3">
      <c r="B55" t="s">
        <v>15</v>
      </c>
      <c r="C55" s="9">
        <f>D16</f>
        <v>-6765</v>
      </c>
    </row>
    <row r="56" spans="2:4" x14ac:dyDescent="0.3">
      <c r="B56" t="s">
        <v>16</v>
      </c>
      <c r="C56" s="9">
        <f>D20</f>
        <v>-31160</v>
      </c>
    </row>
    <row r="57" spans="2:4" x14ac:dyDescent="0.3">
      <c r="B57" s="10" t="s">
        <v>31</v>
      </c>
      <c r="C57" s="11">
        <f>SUM(C53:C56)</f>
        <v>372075</v>
      </c>
    </row>
    <row r="58" spans="2:4" x14ac:dyDescent="0.3">
      <c r="C58" s="12"/>
    </row>
    <row r="59" spans="2:4" x14ac:dyDescent="0.3">
      <c r="B59" s="7" t="s">
        <v>32</v>
      </c>
      <c r="C59" s="16">
        <v>0.27250000000000002</v>
      </c>
      <c r="D59" s="12">
        <f>C51*C59</f>
        <v>405561.75000000006</v>
      </c>
    </row>
    <row r="60" spans="2:4" x14ac:dyDescent="0.3">
      <c r="B60" s="7" t="s">
        <v>33</v>
      </c>
      <c r="C60" s="16">
        <f>C59</f>
        <v>0.27250000000000002</v>
      </c>
      <c r="D60" s="17">
        <f>-C57*C60</f>
        <v>-101390.43750000001</v>
      </c>
    </row>
    <row r="61" spans="2:4" x14ac:dyDescent="0.3">
      <c r="B61" s="25" t="s">
        <v>34</v>
      </c>
      <c r="C61" s="25"/>
      <c r="D61" s="15">
        <f>SUM(D59:D60)</f>
        <v>304171.31250000006</v>
      </c>
    </row>
    <row r="64" spans="2:4" x14ac:dyDescent="0.3">
      <c r="B64" s="25" t="s">
        <v>35</v>
      </c>
      <c r="C64" s="25"/>
      <c r="D64" s="15">
        <f>D23</f>
        <v>383775</v>
      </c>
    </row>
    <row r="65" spans="2:4" x14ac:dyDescent="0.3">
      <c r="B65" s="25" t="s">
        <v>36</v>
      </c>
      <c r="C65" s="25"/>
      <c r="D65" s="15">
        <f>D61</f>
        <v>304171.31250000006</v>
      </c>
    </row>
    <row r="67" spans="2:4" x14ac:dyDescent="0.3">
      <c r="B67" s="30" t="s">
        <v>37</v>
      </c>
      <c r="C67" s="33" t="str">
        <f>IF(D67&gt;0,"Reforma Tributária com economia de:","Sistema Atual com economia de:")</f>
        <v>Reforma Tributária com economia de:</v>
      </c>
      <c r="D67" s="36">
        <f>D64-D65</f>
        <v>79603.687499999942</v>
      </c>
    </row>
    <row r="68" spans="2:4" x14ac:dyDescent="0.3">
      <c r="B68" s="31"/>
      <c r="C68" s="34"/>
      <c r="D68" s="37"/>
    </row>
    <row r="69" spans="2:4" x14ac:dyDescent="0.3">
      <c r="B69" s="32"/>
      <c r="C69" s="35"/>
      <c r="D69" s="38"/>
    </row>
    <row r="71" spans="2:4" x14ac:dyDescent="0.3">
      <c r="B71" s="19" t="s">
        <v>39</v>
      </c>
    </row>
    <row r="72" spans="2:4" x14ac:dyDescent="0.3">
      <c r="B72" s="40" t="s">
        <v>52</v>
      </c>
    </row>
    <row r="74" spans="2:4" ht="14.4" customHeight="1" x14ac:dyDescent="0.3">
      <c r="B74" s="39" t="s">
        <v>45</v>
      </c>
      <c r="C74" s="39"/>
      <c r="D74" s="39"/>
    </row>
    <row r="75" spans="2:4" x14ac:dyDescent="0.3">
      <c r="B75" s="39"/>
      <c r="C75" s="39"/>
      <c r="D75" s="39"/>
    </row>
    <row r="76" spans="2:4" x14ac:dyDescent="0.3">
      <c r="B76" s="20"/>
      <c r="C76" s="20"/>
      <c r="D76" s="20"/>
    </row>
    <row r="77" spans="2:4" x14ac:dyDescent="0.3">
      <c r="B77" s="21" t="s">
        <v>47</v>
      </c>
      <c r="C77" s="22">
        <f>D8</f>
        <v>2000000</v>
      </c>
      <c r="D77" s="20"/>
    </row>
    <row r="78" spans="2:4" x14ac:dyDescent="0.3">
      <c r="B78" s="7" t="s">
        <v>46</v>
      </c>
      <c r="C78" s="23">
        <f>C51+D59</f>
        <v>1893861.75</v>
      </c>
    </row>
    <row r="79" spans="2:4" x14ac:dyDescent="0.3">
      <c r="C79" s="18"/>
    </row>
  </sheetData>
  <mergeCells count="18">
    <mergeCell ref="B65:C65"/>
    <mergeCell ref="B67:B69"/>
    <mergeCell ref="C67:C69"/>
    <mergeCell ref="D67:D69"/>
    <mergeCell ref="B74:D75"/>
    <mergeCell ref="B25:H26"/>
    <mergeCell ref="B44:C44"/>
    <mergeCell ref="B45:C45"/>
    <mergeCell ref="B61:C61"/>
    <mergeCell ref="B64:C64"/>
    <mergeCell ref="B41:G41"/>
    <mergeCell ref="B23:C23"/>
    <mergeCell ref="B9:C9"/>
    <mergeCell ref="B4:H5"/>
    <mergeCell ref="B8:C8"/>
    <mergeCell ref="B13:C13"/>
    <mergeCell ref="B17:C17"/>
    <mergeCell ref="B21:C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C63BB-37F8-46C5-AA4D-7B58139E2D19}">
  <dimension ref="B1:H78"/>
  <sheetViews>
    <sheetView topLeftCell="A60" zoomScale="160" zoomScaleNormal="160" workbookViewId="0">
      <selection activeCell="E80" sqref="E80"/>
    </sheetView>
  </sheetViews>
  <sheetFormatPr defaultRowHeight="14.4" x14ac:dyDescent="0.3"/>
  <cols>
    <col min="1" max="1" width="1" customWidth="1"/>
    <col min="2" max="2" width="34" customWidth="1"/>
    <col min="3" max="3" width="13.21875" bestFit="1" customWidth="1"/>
    <col min="4" max="4" width="13.109375" style="12" bestFit="1" customWidth="1"/>
    <col min="5" max="5" width="18.109375" bestFit="1" customWidth="1"/>
    <col min="6" max="6" width="19.44140625" bestFit="1" customWidth="1"/>
    <col min="7" max="7" width="20.109375" bestFit="1" customWidth="1"/>
    <col min="8" max="8" width="24.109375" bestFit="1" customWidth="1"/>
  </cols>
  <sheetData>
    <row r="1" spans="2:8" ht="6.6" customHeight="1" x14ac:dyDescent="0.3"/>
    <row r="2" spans="2:8" ht="15.6" x14ac:dyDescent="0.3">
      <c r="B2" s="1" t="s">
        <v>17</v>
      </c>
    </row>
    <row r="4" spans="2:8" ht="14.4" customHeight="1" x14ac:dyDescent="0.3">
      <c r="B4" s="27" t="s">
        <v>50</v>
      </c>
      <c r="C4" s="27"/>
      <c r="D4" s="27"/>
      <c r="E4" s="27"/>
      <c r="F4" s="27"/>
      <c r="G4" s="27"/>
      <c r="H4" s="27"/>
    </row>
    <row r="5" spans="2:8" x14ac:dyDescent="0.3">
      <c r="B5" s="27"/>
      <c r="C5" s="27"/>
      <c r="D5" s="27"/>
      <c r="E5" s="27"/>
      <c r="F5" s="27"/>
      <c r="G5" s="27"/>
      <c r="H5" s="27"/>
    </row>
    <row r="6" spans="2:8" x14ac:dyDescent="0.3">
      <c r="B6" s="13" t="s">
        <v>51</v>
      </c>
    </row>
    <row r="8" spans="2:8" x14ac:dyDescent="0.3">
      <c r="B8" s="26" t="s">
        <v>18</v>
      </c>
      <c r="C8" s="26"/>
      <c r="D8" s="14">
        <v>2000000</v>
      </c>
    </row>
    <row r="9" spans="2:8" x14ac:dyDescent="0.3">
      <c r="B9" s="26" t="s">
        <v>20</v>
      </c>
      <c r="C9" s="26"/>
      <c r="D9" s="14">
        <v>500000</v>
      </c>
    </row>
    <row r="11" spans="2:8" x14ac:dyDescent="0.3">
      <c r="B11" s="7" t="s">
        <v>40</v>
      </c>
      <c r="C11" s="16">
        <v>0.05</v>
      </c>
      <c r="D11" s="12">
        <f>D8*C11</f>
        <v>100000</v>
      </c>
    </row>
    <row r="12" spans="2:8" x14ac:dyDescent="0.3">
      <c r="B12" s="7" t="s">
        <v>41</v>
      </c>
      <c r="C12" s="16"/>
      <c r="D12" s="17">
        <f>-D9*C12</f>
        <v>0</v>
      </c>
    </row>
    <row r="13" spans="2:8" x14ac:dyDescent="0.3">
      <c r="B13" s="25" t="s">
        <v>42</v>
      </c>
      <c r="C13" s="25"/>
      <c r="D13" s="15">
        <f>SUM(D11:D12)</f>
        <v>100000</v>
      </c>
    </row>
    <row r="15" spans="2:8" x14ac:dyDescent="0.3">
      <c r="B15" s="7" t="s">
        <v>23</v>
      </c>
      <c r="C15" s="16">
        <v>1.6500000000000001E-2</v>
      </c>
      <c r="D15" s="12">
        <f>D8*C15</f>
        <v>33000</v>
      </c>
    </row>
    <row r="16" spans="2:8" x14ac:dyDescent="0.3">
      <c r="B16" s="7" t="s">
        <v>24</v>
      </c>
      <c r="C16" s="16">
        <f>C15</f>
        <v>1.6500000000000001E-2</v>
      </c>
      <c r="D16" s="17">
        <f>-D9*C16</f>
        <v>-8250</v>
      </c>
      <c r="E16" s="18"/>
      <c r="F16" s="18"/>
    </row>
    <row r="17" spans="2:8" x14ac:dyDescent="0.3">
      <c r="B17" s="25" t="s">
        <v>25</v>
      </c>
      <c r="C17" s="25"/>
      <c r="D17" s="15">
        <f>SUM(D15:D16)</f>
        <v>24750</v>
      </c>
    </row>
    <row r="19" spans="2:8" x14ac:dyDescent="0.3">
      <c r="B19" s="7" t="s">
        <v>26</v>
      </c>
      <c r="C19" s="16">
        <v>7.5999999999999998E-2</v>
      </c>
      <c r="D19" s="12">
        <f>D8*C19</f>
        <v>152000</v>
      </c>
    </row>
    <row r="20" spans="2:8" x14ac:dyDescent="0.3">
      <c r="B20" s="7" t="s">
        <v>27</v>
      </c>
      <c r="C20" s="16">
        <f>C19</f>
        <v>7.5999999999999998E-2</v>
      </c>
      <c r="D20" s="17">
        <f>-D9*C20</f>
        <v>-38000</v>
      </c>
    </row>
    <row r="21" spans="2:8" x14ac:dyDescent="0.3">
      <c r="B21" s="25" t="s">
        <v>28</v>
      </c>
      <c r="C21" s="25"/>
      <c r="D21" s="15">
        <f>SUM(D19:D20)</f>
        <v>114000</v>
      </c>
    </row>
    <row r="23" spans="2:8" x14ac:dyDescent="0.3">
      <c r="B23" s="25" t="s">
        <v>29</v>
      </c>
      <c r="C23" s="25"/>
      <c r="D23" s="15">
        <f>D13+D17+D21</f>
        <v>238750</v>
      </c>
    </row>
    <row r="25" spans="2:8" x14ac:dyDescent="0.3">
      <c r="B25" s="28" t="s">
        <v>38</v>
      </c>
      <c r="C25" s="28"/>
      <c r="D25" s="28"/>
      <c r="E25" s="28"/>
      <c r="F25" s="28"/>
      <c r="G25" s="28"/>
      <c r="H25" s="28"/>
    </row>
    <row r="26" spans="2:8" x14ac:dyDescent="0.3">
      <c r="B26" s="28"/>
      <c r="C26" s="28"/>
      <c r="D26" s="28"/>
      <c r="E26" s="28"/>
      <c r="F26" s="28"/>
      <c r="G26" s="28"/>
      <c r="H26" s="28"/>
    </row>
    <row r="28" spans="2:8" ht="15.6" x14ac:dyDescent="0.3">
      <c r="B28" s="1" t="s">
        <v>0</v>
      </c>
    </row>
    <row r="29" spans="2:8" x14ac:dyDescent="0.3">
      <c r="B29" s="2" t="s">
        <v>1</v>
      </c>
    </row>
    <row r="30" spans="2:8" x14ac:dyDescent="0.3">
      <c r="B30" s="2" t="s">
        <v>2</v>
      </c>
    </row>
    <row r="31" spans="2:8" x14ac:dyDescent="0.3">
      <c r="B31" s="2" t="s">
        <v>3</v>
      </c>
    </row>
    <row r="32" spans="2:8" x14ac:dyDescent="0.3">
      <c r="B32" s="2" t="s">
        <v>4</v>
      </c>
    </row>
    <row r="33" spans="2:7" x14ac:dyDescent="0.3">
      <c r="B33" s="2" t="s">
        <v>5</v>
      </c>
    </row>
    <row r="34" spans="2:7" x14ac:dyDescent="0.3">
      <c r="B34" s="2" t="s">
        <v>6</v>
      </c>
      <c r="C34" t="s">
        <v>7</v>
      </c>
    </row>
    <row r="35" spans="2:7" x14ac:dyDescent="0.3">
      <c r="B35" s="2" t="s">
        <v>8</v>
      </c>
    </row>
    <row r="36" spans="2:7" x14ac:dyDescent="0.3">
      <c r="B36" s="3" t="s">
        <v>9</v>
      </c>
    </row>
    <row r="37" spans="2:7" x14ac:dyDescent="0.3">
      <c r="B37" s="4" t="s">
        <v>10</v>
      </c>
    </row>
    <row r="38" spans="2:7" x14ac:dyDescent="0.3">
      <c r="B38" s="5" t="s">
        <v>11</v>
      </c>
    </row>
    <row r="39" spans="2:7" x14ac:dyDescent="0.3">
      <c r="B39" s="2"/>
    </row>
    <row r="40" spans="2:7" x14ac:dyDescent="0.3">
      <c r="B40" s="6" t="s">
        <v>12</v>
      </c>
    </row>
    <row r="41" spans="2:7" x14ac:dyDescent="0.3">
      <c r="B41" s="29" t="s">
        <v>13</v>
      </c>
      <c r="C41" s="29"/>
      <c r="D41" s="29"/>
      <c r="E41" s="29"/>
      <c r="F41" s="29"/>
      <c r="G41" s="29"/>
    </row>
    <row r="44" spans="2:7" x14ac:dyDescent="0.3">
      <c r="B44" s="26" t="s">
        <v>18</v>
      </c>
      <c r="C44" s="26"/>
      <c r="D44" s="14">
        <f>D8</f>
        <v>2000000</v>
      </c>
    </row>
    <row r="45" spans="2:7" x14ac:dyDescent="0.3">
      <c r="B45" s="26" t="s">
        <v>20</v>
      </c>
      <c r="C45" s="26"/>
      <c r="D45" s="14">
        <f>D9</f>
        <v>500000</v>
      </c>
    </row>
    <row r="47" spans="2:7" x14ac:dyDescent="0.3">
      <c r="B47" s="7" t="s">
        <v>18</v>
      </c>
      <c r="C47" s="8">
        <f>D44</f>
        <v>2000000</v>
      </c>
    </row>
    <row r="48" spans="2:7" x14ac:dyDescent="0.3">
      <c r="B48" t="s">
        <v>43</v>
      </c>
      <c r="C48" s="9">
        <f>-D11</f>
        <v>-100000</v>
      </c>
    </row>
    <row r="49" spans="2:4" x14ac:dyDescent="0.3">
      <c r="B49" t="s">
        <v>15</v>
      </c>
      <c r="C49" s="9">
        <f>-D15</f>
        <v>-33000</v>
      </c>
    </row>
    <row r="50" spans="2:4" x14ac:dyDescent="0.3">
      <c r="B50" t="s">
        <v>16</v>
      </c>
      <c r="C50" s="9">
        <f>-D19</f>
        <v>-152000</v>
      </c>
    </row>
    <row r="51" spans="2:4" x14ac:dyDescent="0.3">
      <c r="B51" s="10" t="s">
        <v>30</v>
      </c>
      <c r="C51" s="11">
        <f>SUM(C47:C50)</f>
        <v>1715000</v>
      </c>
    </row>
    <row r="52" spans="2:4" x14ac:dyDescent="0.3">
      <c r="C52" s="12"/>
    </row>
    <row r="53" spans="2:4" x14ac:dyDescent="0.3">
      <c r="B53" s="7" t="s">
        <v>20</v>
      </c>
      <c r="C53" s="8">
        <f>D45</f>
        <v>500000</v>
      </c>
    </row>
    <row r="54" spans="2:4" x14ac:dyDescent="0.3">
      <c r="B54" t="s">
        <v>43</v>
      </c>
      <c r="C54" s="24">
        <f>-C53*5%</f>
        <v>-25000</v>
      </c>
    </row>
    <row r="55" spans="2:4" x14ac:dyDescent="0.3">
      <c r="B55" t="s">
        <v>15</v>
      </c>
      <c r="C55" s="9">
        <f>D16</f>
        <v>-8250</v>
      </c>
    </row>
    <row r="56" spans="2:4" x14ac:dyDescent="0.3">
      <c r="B56" t="s">
        <v>16</v>
      </c>
      <c r="C56" s="9">
        <f>D20</f>
        <v>-38000</v>
      </c>
    </row>
    <row r="57" spans="2:4" x14ac:dyDescent="0.3">
      <c r="B57" s="10" t="s">
        <v>31</v>
      </c>
      <c r="C57" s="11">
        <f>SUM(C53:C56)</f>
        <v>428750</v>
      </c>
    </row>
    <row r="58" spans="2:4" x14ac:dyDescent="0.3">
      <c r="C58" s="12"/>
    </row>
    <row r="59" spans="2:4" x14ac:dyDescent="0.3">
      <c r="B59" s="7" t="s">
        <v>32</v>
      </c>
      <c r="C59" s="16">
        <v>0.27250000000000002</v>
      </c>
      <c r="D59" s="12">
        <f>C51*C59</f>
        <v>467337.50000000006</v>
      </c>
    </row>
    <row r="60" spans="2:4" x14ac:dyDescent="0.3">
      <c r="B60" s="7" t="s">
        <v>33</v>
      </c>
      <c r="C60" s="16">
        <f>C59</f>
        <v>0.27250000000000002</v>
      </c>
      <c r="D60" s="17">
        <f>-C57*C60</f>
        <v>-116834.37500000001</v>
      </c>
    </row>
    <row r="61" spans="2:4" x14ac:dyDescent="0.3">
      <c r="B61" s="25" t="s">
        <v>34</v>
      </c>
      <c r="C61" s="25"/>
      <c r="D61" s="15">
        <f>SUM(D59:D60)</f>
        <v>350503.12500000006</v>
      </c>
    </row>
    <row r="64" spans="2:4" x14ac:dyDescent="0.3">
      <c r="B64" s="25" t="s">
        <v>35</v>
      </c>
      <c r="C64" s="25"/>
      <c r="D64" s="15">
        <f>D23</f>
        <v>238750</v>
      </c>
    </row>
    <row r="65" spans="2:4" x14ac:dyDescent="0.3">
      <c r="B65" s="25" t="s">
        <v>36</v>
      </c>
      <c r="C65" s="25"/>
      <c r="D65" s="15">
        <f>D61</f>
        <v>350503.12500000006</v>
      </c>
    </row>
    <row r="67" spans="2:4" x14ac:dyDescent="0.3">
      <c r="B67" s="30" t="s">
        <v>37</v>
      </c>
      <c r="C67" s="33" t="str">
        <f>IF(D67&gt;0,"Reforma Tributária com economia de:","Sistema Atual com economia de:")</f>
        <v>Sistema Atual com economia de:</v>
      </c>
      <c r="D67" s="36">
        <f>D64-D65</f>
        <v>-111753.12500000006</v>
      </c>
    </row>
    <row r="68" spans="2:4" x14ac:dyDescent="0.3">
      <c r="B68" s="31"/>
      <c r="C68" s="34"/>
      <c r="D68" s="37"/>
    </row>
    <row r="69" spans="2:4" x14ac:dyDescent="0.3">
      <c r="B69" s="32"/>
      <c r="C69" s="35"/>
      <c r="D69" s="38"/>
    </row>
    <row r="71" spans="2:4" x14ac:dyDescent="0.3">
      <c r="B71" s="19" t="s">
        <v>44</v>
      </c>
    </row>
    <row r="72" spans="2:4" x14ac:dyDescent="0.3">
      <c r="B72" s="40" t="s">
        <v>53</v>
      </c>
    </row>
    <row r="74" spans="2:4" x14ac:dyDescent="0.3">
      <c r="B74" s="39" t="s">
        <v>45</v>
      </c>
      <c r="C74" s="39"/>
      <c r="D74" s="39"/>
    </row>
    <row r="75" spans="2:4" x14ac:dyDescent="0.3">
      <c r="B75" s="39"/>
      <c r="C75" s="39"/>
      <c r="D75" s="39"/>
    </row>
    <row r="76" spans="2:4" x14ac:dyDescent="0.3">
      <c r="B76" s="20"/>
      <c r="C76" s="20"/>
      <c r="D76" s="20"/>
    </row>
    <row r="77" spans="2:4" x14ac:dyDescent="0.3">
      <c r="B77" s="21" t="s">
        <v>47</v>
      </c>
      <c r="C77" s="22">
        <f>D8</f>
        <v>2000000</v>
      </c>
      <c r="D77" s="20"/>
    </row>
    <row r="78" spans="2:4" x14ac:dyDescent="0.3">
      <c r="B78" s="7" t="s">
        <v>46</v>
      </c>
      <c r="C78" s="23">
        <f>C51+D59</f>
        <v>2182337.5</v>
      </c>
    </row>
  </sheetData>
  <mergeCells count="18">
    <mergeCell ref="B74:D75"/>
    <mergeCell ref="B23:C23"/>
    <mergeCell ref="B25:H26"/>
    <mergeCell ref="B41:G41"/>
    <mergeCell ref="B44:C44"/>
    <mergeCell ref="B45:C45"/>
    <mergeCell ref="B61:C61"/>
    <mergeCell ref="B64:C64"/>
    <mergeCell ref="B65:C65"/>
    <mergeCell ref="B67:B69"/>
    <mergeCell ref="C67:C69"/>
    <mergeCell ref="D67:D69"/>
    <mergeCell ref="B21:C21"/>
    <mergeCell ref="B4:H5"/>
    <mergeCell ref="B8:C8"/>
    <mergeCell ref="B9:C9"/>
    <mergeCell ref="B13:C13"/>
    <mergeCell ref="B17:C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Comércio</vt:lpstr>
      <vt:lpstr>Serviço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Rocha</dc:creator>
  <cp:lastModifiedBy>Joyce Rocha</cp:lastModifiedBy>
  <dcterms:created xsi:type="dcterms:W3CDTF">2015-06-05T18:19:34Z</dcterms:created>
  <dcterms:modified xsi:type="dcterms:W3CDTF">2026-05-08T02:53:52Z</dcterms:modified>
</cp:coreProperties>
</file>